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4988" windowHeight="11052" activeTab="2"/>
  </bookViews>
  <sheets>
    <sheet name="Basisinformatie" sheetId="1" r:id="rId1"/>
    <sheet name="Procesinformatie" sheetId="2" r:id="rId2"/>
    <sheet name="Resultaat" sheetId="3" r:id="rId3"/>
  </sheets>
  <definedNames>
    <definedName name="_xlnm.Print_Area" localSheetId="1">'Procesinformatie'!$A$1:$E$80</definedName>
  </definedNames>
  <calcPr fullCalcOnLoad="1"/>
</workbook>
</file>

<file path=xl/sharedStrings.xml><?xml version="1.0" encoding="utf-8"?>
<sst xmlns="http://schemas.openxmlformats.org/spreadsheetml/2006/main" count="169" uniqueCount="110">
  <si>
    <t>Naam leverancier</t>
  </si>
  <si>
    <t>Locatie</t>
  </si>
  <si>
    <t>Artikel nummer</t>
  </si>
  <si>
    <t>Artikel omschrijving</t>
  </si>
  <si>
    <t>ONTWIKKELING</t>
  </si>
  <si>
    <t>Benodigde tijd om productspecificaties op te stellen</t>
  </si>
  <si>
    <t>Aantal dagen voor ontwikkeling tot nul-serie en wijzigingen</t>
  </si>
  <si>
    <t>Reiskosten per audit gedurende de ontwikkelingsfase</t>
  </si>
  <si>
    <t>INKOOP</t>
  </si>
  <si>
    <t>Communicatiekosten via EDI</t>
  </si>
  <si>
    <t>eur</t>
  </si>
  <si>
    <t>uur</t>
  </si>
  <si>
    <t>dagen</t>
  </si>
  <si>
    <t>Inkooporders</t>
  </si>
  <si>
    <t>Bestelgrootte</t>
  </si>
  <si>
    <t>LOGISTIEK</t>
  </si>
  <si>
    <t>Ontvangsten</t>
  </si>
  <si>
    <t>Tijd voor allocatie van de producten in en uit het magazijn</t>
  </si>
  <si>
    <t>Tijd voor ingangscontrole en tellen</t>
  </si>
  <si>
    <t>Transporttijd van magazijn naar productielocatie</t>
  </si>
  <si>
    <t>Percentage te late leveringen</t>
  </si>
  <si>
    <t>%</t>
  </si>
  <si>
    <t>Veiligheidsvoorraad</t>
  </si>
  <si>
    <t>Percentage te vroege leveringen</t>
  </si>
  <si>
    <t>Tijd dat deze voorraad ongebruikt is</t>
  </si>
  <si>
    <t>Percentage van de voorraad die niet beniodigd is, maar het gevolg van de weigering van de leverancier om te herplannen</t>
  </si>
  <si>
    <t>Trage reactietijden</t>
  </si>
  <si>
    <t>Gemiddelde tijd besteedt aan een leverancierscontact betreffende beschikbaarheid, eerder binnenhalen goederen of algemene inlichting betreffende de levering</t>
  </si>
  <si>
    <t>KWALITEIT</t>
  </si>
  <si>
    <t>Leveranciersaudit</t>
  </si>
  <si>
    <t>Reiskosten per audit</t>
  </si>
  <si>
    <t>Arbeidstijd per audit</t>
  </si>
  <si>
    <t>Aantal audits jaar</t>
  </si>
  <si>
    <t>x</t>
  </si>
  <si>
    <t>Ontvangstinspecties</t>
  </si>
  <si>
    <t>Rework</t>
  </si>
  <si>
    <t>Line reject rate</t>
  </si>
  <si>
    <t>Benodigde tijd om een afkeur te herstellen</t>
  </si>
  <si>
    <t>SERVICE</t>
  </si>
  <si>
    <t>MILIEU</t>
  </si>
  <si>
    <t>Verzamelen/terugnemen van materiaal</t>
  </si>
  <si>
    <t>audit</t>
  </si>
  <si>
    <t>stuk</t>
  </si>
  <si>
    <t>Uurtarief kwaliteit</t>
  </si>
  <si>
    <t>Uurtarief productie/magazijn</t>
  </si>
  <si>
    <t>eur/uur</t>
  </si>
  <si>
    <t>stuks</t>
  </si>
  <si>
    <t>Productspecificatie</t>
  </si>
  <si>
    <t>Productontwerp</t>
  </si>
  <si>
    <t>Productkwalificatie en testen</t>
  </si>
  <si>
    <t>Tijd nodig om één proefpoduct te inspecteren/testen</t>
  </si>
  <si>
    <t>Verwachte extra verkopen per dag als gevolg van kortere 'time-to-maket'</t>
  </si>
  <si>
    <t>Aantal leveranciersaudits</t>
  </si>
  <si>
    <t>Arbeidstijd per audit gedurende de ontwikkelingsfase</t>
  </si>
  <si>
    <t>Uurtarief ontwikkeling</t>
  </si>
  <si>
    <t>Uurtarief inkoop/logistiek</t>
  </si>
  <si>
    <t>Aantal product testen/inspecties</t>
  </si>
  <si>
    <t>Totale tijd beteedt aan vrijgave (excl testen/inspecties)</t>
  </si>
  <si>
    <t>Gemiste verkopen als gevolg van levertijd productmallen</t>
  </si>
  <si>
    <t>Verschil in gemiddelde doorlooptijd van mallen met de concurentie sneller = negatief)</t>
  </si>
  <si>
    <t>Tijd besteedt aan expediting verlate leveranties voor de leverancier per jaar</t>
  </si>
  <si>
    <t>Financieringskosten voorraden</t>
  </si>
  <si>
    <t>jaar</t>
  </si>
  <si>
    <t>dag</t>
  </si>
  <si>
    <t>Benodigde veilligheidsvoorraad als gevolg van verwachtte leveringspresatatie</t>
  </si>
  <si>
    <t>Jaarverbruik</t>
  </si>
  <si>
    <t>Benodigde materialen voor voorbereiding en verzenden van een inkooporder (documenten en papier)</t>
  </si>
  <si>
    <t>Benodigde tijd om een EDI inkooporder te verwerken</t>
  </si>
  <si>
    <t>Vrachtkosten per zending</t>
  </si>
  <si>
    <t>per product</t>
  </si>
  <si>
    <t>Invoerrechten per product</t>
  </si>
  <si>
    <t>Verzekeringen per zending</t>
  </si>
  <si>
    <t>Betalingskorting per zending</t>
  </si>
  <si>
    <t>Betalingstermijnen per zending</t>
  </si>
  <si>
    <t>Kortingen</t>
  </si>
  <si>
    <t xml:space="preserve">Additionele kosten </t>
  </si>
  <si>
    <t>Afscrhijvingstermijn ontwikkelkosten</t>
  </si>
  <si>
    <t xml:space="preserve">Expediting </t>
  </si>
  <si>
    <t>Tijd nodig voor (semi)automaotische ontvangst goederen (exclusief tellen incl gebruik barcode of identificatieapparatuur)</t>
  </si>
  <si>
    <t>Benodigde tijd voor ompakken van leveranciersverpakking naar verpakking gebruikt in productie</t>
  </si>
  <si>
    <t>Levering magazijn naar verbruikspunt</t>
  </si>
  <si>
    <t>Aantal produktieorders met item</t>
  </si>
  <si>
    <t>produktieorder</t>
  </si>
  <si>
    <t>Tijd nodig voor manuele ontvangst goederen (exclusief tellen)</t>
  </si>
  <si>
    <t>inslag</t>
  </si>
  <si>
    <t>Aantal inslagen per jaar met item</t>
  </si>
  <si>
    <t>Gemiddeld aantal dagen te laat</t>
  </si>
  <si>
    <t>Gemiddeld aantal dagen te vroeg</t>
  </si>
  <si>
    <t>Gemiddelde voorraad</t>
  </si>
  <si>
    <t>Niet tijdige leveringen en herplannen</t>
  </si>
  <si>
    <t>Aantal steekproefsgewijze inspecties per jaar</t>
  </si>
  <si>
    <t>Arbeidstijd voor steekproefsgewijze inspectie van de binnenkomende goederen</t>
  </si>
  <si>
    <t>Field call rate (5 jaar)</t>
  </si>
  <si>
    <t>Kosten milieu eisen in de komende vijf jaar</t>
  </si>
  <si>
    <t>5 jaar</t>
  </si>
  <si>
    <t>Netto kosten leverancier inkoop product</t>
  </si>
  <si>
    <t>Totaal Additionele kosten</t>
  </si>
  <si>
    <t>per jaar</t>
  </si>
  <si>
    <t>Voorbeeld leverancier</t>
  </si>
  <si>
    <t>Eindhoven</t>
  </si>
  <si>
    <t>Test product</t>
  </si>
  <si>
    <t>Netto inkoopprijs per stuk</t>
  </si>
  <si>
    <t>Parameter</t>
  </si>
  <si>
    <t>eenheid</t>
  </si>
  <si>
    <t>waarde</t>
  </si>
  <si>
    <t>eur/stuks</t>
  </si>
  <si>
    <t>kosten per jaar</t>
  </si>
  <si>
    <t>kosten per product</t>
  </si>
  <si>
    <t>Totale kosten inkoop product</t>
  </si>
  <si>
    <t>© www.mutatis-mutandis.nl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</si>
</sst>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"/>
    <numFmt numFmtId="174" formatCode="0.00000"/>
    <numFmt numFmtId="175" formatCode="0.0000"/>
    <numFmt numFmtId="176" formatCode="0.0%"/>
    <numFmt numFmtId="177" formatCode="0.00000000"/>
    <numFmt numFmtId="178" formatCode="0.0000000"/>
    <numFmt numFmtId="179" formatCode="0.000000"/>
    <numFmt numFmtId="180" formatCode="[$-413]dddd\ d\ mmmm\ yyyy"/>
  </numFmts>
  <fonts count="40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4" borderId="14" xfId="0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" fontId="0" fillId="34" borderId="0" xfId="0" applyNumberForma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/>
    </xf>
    <xf numFmtId="2" fontId="0" fillId="34" borderId="12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35" borderId="0" xfId="0" applyNumberForma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2" fontId="0" fillId="35" borderId="12" xfId="0" applyNumberFormat="1" applyFill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2" fontId="0" fillId="35" borderId="18" xfId="0" applyNumberFormat="1" applyFill="1" applyBorder="1" applyAlignment="1" applyProtection="1">
      <alignment/>
      <protection/>
    </xf>
    <xf numFmtId="2" fontId="0" fillId="35" borderId="19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1" fontId="0" fillId="34" borderId="16" xfId="0" applyNumberFormat="1" applyFill="1" applyBorder="1" applyAlignment="1" applyProtection="1">
      <alignment/>
      <protection/>
    </xf>
    <xf numFmtId="2" fontId="0" fillId="34" borderId="20" xfId="0" applyNumberForma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2" fontId="0" fillId="34" borderId="19" xfId="0" applyNumberForma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1" fontId="2" fillId="33" borderId="18" xfId="0" applyNumberFormat="1" applyFont="1" applyFill="1" applyBorder="1" applyAlignment="1" applyProtection="1">
      <alignment/>
      <protection/>
    </xf>
    <xf numFmtId="2" fontId="2" fillId="33" borderId="19" xfId="0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9" fontId="0" fillId="0" borderId="20" xfId="55" applyFont="1" applyBorder="1" applyAlignment="1" applyProtection="1">
      <alignment/>
      <protection locked="0"/>
    </xf>
    <xf numFmtId="9" fontId="0" fillId="0" borderId="12" xfId="55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0" fillId="0" borderId="20" xfId="55" applyNumberFormat="1" applyFont="1" applyBorder="1" applyAlignment="1" applyProtection="1">
      <alignment/>
      <protection locked="0"/>
    </xf>
    <xf numFmtId="10" fontId="0" fillId="0" borderId="15" xfId="55" applyNumberFormat="1" applyFont="1" applyBorder="1" applyAlignment="1" applyProtection="1">
      <alignment/>
      <protection locked="0"/>
    </xf>
    <xf numFmtId="9" fontId="0" fillId="34" borderId="15" xfId="55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2" fontId="0" fillId="36" borderId="12" xfId="0" applyNumberFormat="1" applyFill="1" applyBorder="1" applyAlignment="1" applyProtection="1">
      <alignment horizontal="left"/>
      <protection/>
    </xf>
    <xf numFmtId="0" fontId="0" fillId="36" borderId="12" xfId="0" applyFill="1" applyBorder="1" applyAlignment="1" applyProtection="1">
      <alignment horizontal="left"/>
      <protection/>
    </xf>
    <xf numFmtId="0" fontId="0" fillId="36" borderId="19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left"/>
      <protection/>
    </xf>
    <xf numFmtId="0" fontId="0" fillId="36" borderId="20" xfId="0" applyFill="1" applyBorder="1" applyAlignment="1" applyProtection="1">
      <alignment horizontal="left"/>
      <protection/>
    </xf>
    <xf numFmtId="2" fontId="0" fillId="36" borderId="11" xfId="0" applyNumberFormat="1" applyFill="1" applyBorder="1" applyAlignment="1" applyProtection="1">
      <alignment horizontal="right"/>
      <protection/>
    </xf>
    <xf numFmtId="0" fontId="0" fillId="36" borderId="11" xfId="0" applyFill="1" applyBorder="1" applyAlignment="1" applyProtection="1">
      <alignment horizontal="right"/>
      <protection/>
    </xf>
    <xf numFmtId="0" fontId="0" fillId="36" borderId="13" xfId="0" applyFill="1" applyBorder="1" applyAlignment="1" applyProtection="1">
      <alignment horizontal="right"/>
      <protection/>
    </xf>
    <xf numFmtId="0" fontId="0" fillId="36" borderId="10" xfId="0" applyFill="1" applyBorder="1" applyAlignment="1" applyProtection="1">
      <alignment horizontal="right"/>
      <protection/>
    </xf>
    <xf numFmtId="0" fontId="0" fillId="36" borderId="21" xfId="0" applyFill="1" applyBorder="1" applyAlignment="1" applyProtection="1">
      <alignment horizontal="right"/>
      <protection/>
    </xf>
    <xf numFmtId="0" fontId="0" fillId="36" borderId="22" xfId="0" applyFill="1" applyBorder="1" applyAlignment="1" applyProtection="1">
      <alignment horizontal="right"/>
      <protection/>
    </xf>
    <xf numFmtId="0" fontId="0" fillId="36" borderId="23" xfId="0" applyFill="1" applyBorder="1" applyAlignment="1" applyProtection="1">
      <alignment horizontal="right"/>
      <protection/>
    </xf>
    <xf numFmtId="0" fontId="0" fillId="36" borderId="11" xfId="0" applyFill="1" applyBorder="1" applyAlignment="1" applyProtection="1">
      <alignment wrapText="1"/>
      <protection/>
    </xf>
    <xf numFmtId="0" fontId="0" fillId="36" borderId="2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/>
    </xf>
    <xf numFmtId="9" fontId="0" fillId="36" borderId="12" xfId="55" applyFont="1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 wrapText="1"/>
      <protection/>
    </xf>
    <xf numFmtId="0" fontId="0" fillId="36" borderId="19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wrapText="1"/>
      <protection/>
    </xf>
    <xf numFmtId="0" fontId="3" fillId="33" borderId="17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36" borderId="11" xfId="0" applyFill="1" applyBorder="1" applyAlignment="1" applyProtection="1">
      <alignment horizontal="right"/>
      <protection locked="0"/>
    </xf>
    <xf numFmtId="2" fontId="0" fillId="36" borderId="11" xfId="0" applyNumberFormat="1" applyFill="1" applyBorder="1" applyAlignment="1" applyProtection="1">
      <alignment horizontal="right"/>
      <protection locked="0"/>
    </xf>
    <xf numFmtId="0" fontId="0" fillId="36" borderId="13" xfId="0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/>
    </xf>
    <xf numFmtId="0" fontId="0" fillId="36" borderId="10" xfId="0" applyFont="1" applyFill="1" applyBorder="1" applyAlignment="1" applyProtection="1">
      <alignment horizontal="right"/>
      <protection locked="0"/>
    </xf>
    <xf numFmtId="0" fontId="0" fillId="34" borderId="15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0" borderId="12" xfId="0" applyNumberFormat="1" applyBorder="1" applyAlignment="1" applyProtection="1">
      <alignment/>
      <protection locked="0"/>
    </xf>
    <xf numFmtId="2" fontId="0" fillId="0" borderId="20" xfId="55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2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8.8515625" style="6" customWidth="1"/>
    <col min="2" max="2" width="55.7109375" style="5" customWidth="1"/>
    <col min="3" max="3" width="8.8515625" style="6" customWidth="1"/>
    <col min="4" max="4" width="20.28125" style="6" customWidth="1"/>
    <col min="5" max="5" width="10.00390625" style="6" bestFit="1" customWidth="1"/>
    <col min="6" max="16384" width="8.8515625" style="6" customWidth="1"/>
  </cols>
  <sheetData>
    <row r="5" ht="13.5" thickBot="1"/>
    <row r="6" spans="2:10" ht="12.75">
      <c r="B6" s="66" t="s">
        <v>0</v>
      </c>
      <c r="C6" s="70"/>
      <c r="D6" s="100" t="s">
        <v>98</v>
      </c>
      <c r="E6" s="77"/>
      <c r="F6" s="14"/>
      <c r="G6" s="14"/>
      <c r="H6" s="14"/>
      <c r="I6" s="14"/>
      <c r="J6" s="14"/>
    </row>
    <row r="7" spans="2:10" ht="12.75">
      <c r="B7" s="67" t="s">
        <v>1</v>
      </c>
      <c r="C7" s="69"/>
      <c r="D7" s="96" t="s">
        <v>99</v>
      </c>
      <c r="E7" s="73"/>
      <c r="F7" s="14"/>
      <c r="G7" s="14"/>
      <c r="H7" s="14"/>
      <c r="I7" s="14"/>
      <c r="J7" s="14"/>
    </row>
    <row r="8" spans="2:10" ht="12.75">
      <c r="B8" s="67" t="s">
        <v>2</v>
      </c>
      <c r="C8" s="69"/>
      <c r="D8" s="96">
        <v>123456789</v>
      </c>
      <c r="E8" s="73"/>
      <c r="F8" s="14"/>
      <c r="G8" s="14"/>
      <c r="H8" s="14"/>
      <c r="I8" s="14"/>
      <c r="J8" s="14"/>
    </row>
    <row r="9" spans="2:10" ht="12.75">
      <c r="B9" s="67" t="s">
        <v>3</v>
      </c>
      <c r="C9" s="69"/>
      <c r="D9" s="96" t="s">
        <v>100</v>
      </c>
      <c r="E9" s="73"/>
      <c r="F9" s="14"/>
      <c r="G9" s="14"/>
      <c r="H9" s="14"/>
      <c r="I9" s="14"/>
      <c r="J9" s="14"/>
    </row>
    <row r="10" spans="2:10" ht="12.75">
      <c r="B10" s="67" t="s">
        <v>101</v>
      </c>
      <c r="C10" s="69" t="s">
        <v>105</v>
      </c>
      <c r="D10" s="97">
        <v>10</v>
      </c>
      <c r="E10" s="72"/>
      <c r="F10" s="14"/>
      <c r="G10" s="14"/>
      <c r="H10" s="14"/>
      <c r="I10" s="14"/>
      <c r="J10" s="14"/>
    </row>
    <row r="11" spans="2:10" ht="12.75">
      <c r="B11" s="67" t="s">
        <v>14</v>
      </c>
      <c r="C11" s="69" t="s">
        <v>46</v>
      </c>
      <c r="D11" s="96">
        <v>1000</v>
      </c>
      <c r="E11" s="73"/>
      <c r="F11" s="14"/>
      <c r="G11" s="14"/>
      <c r="H11" s="14"/>
      <c r="I11" s="14"/>
      <c r="J11" s="14"/>
    </row>
    <row r="12" spans="2:10" ht="12.75">
      <c r="B12" s="67" t="s">
        <v>65</v>
      </c>
      <c r="C12" s="69" t="s">
        <v>46</v>
      </c>
      <c r="D12" s="96">
        <v>12000</v>
      </c>
      <c r="E12" s="73"/>
      <c r="F12" s="14"/>
      <c r="G12" s="14"/>
      <c r="H12" s="14"/>
      <c r="I12" s="14"/>
      <c r="J12" s="14"/>
    </row>
    <row r="13" spans="2:10" ht="13.5" thickBot="1">
      <c r="B13" s="68" t="s">
        <v>88</v>
      </c>
      <c r="C13" s="71" t="s">
        <v>46</v>
      </c>
      <c r="D13" s="98">
        <v>2500</v>
      </c>
      <c r="E13" s="74"/>
      <c r="F13" s="14"/>
      <c r="G13" s="14"/>
      <c r="H13" s="14"/>
      <c r="I13" s="14"/>
      <c r="J13" s="14"/>
    </row>
    <row r="17" ht="13.5" thickBot="1"/>
    <row r="18" spans="2:5" ht="13.5" thickBot="1">
      <c r="B18" s="10" t="s">
        <v>102</v>
      </c>
      <c r="C18" s="11" t="s">
        <v>103</v>
      </c>
      <c r="D18" s="12"/>
      <c r="E18" s="12" t="s">
        <v>104</v>
      </c>
    </row>
    <row r="19" spans="2:5" ht="12.75">
      <c r="B19" s="85" t="s">
        <v>54</v>
      </c>
      <c r="C19" s="63" t="s">
        <v>45</v>
      </c>
      <c r="D19" s="86"/>
      <c r="E19" s="87">
        <v>70</v>
      </c>
    </row>
    <row r="20" spans="2:5" ht="12.75">
      <c r="B20" s="85" t="s">
        <v>55</v>
      </c>
      <c r="C20" s="64" t="s">
        <v>45</v>
      </c>
      <c r="D20" s="88"/>
      <c r="E20" s="87">
        <v>70</v>
      </c>
    </row>
    <row r="21" spans="2:5" ht="12.75">
      <c r="B21" s="85" t="s">
        <v>43</v>
      </c>
      <c r="C21" s="64" t="s">
        <v>45</v>
      </c>
      <c r="D21" s="88"/>
      <c r="E21" s="87">
        <v>70</v>
      </c>
    </row>
    <row r="22" spans="2:5" ht="12.75">
      <c r="B22" s="85" t="s">
        <v>44</v>
      </c>
      <c r="C22" s="64" t="s">
        <v>45</v>
      </c>
      <c r="D22" s="88"/>
      <c r="E22" s="87">
        <v>40</v>
      </c>
    </row>
    <row r="23" spans="2:5" ht="12.75">
      <c r="B23" s="85" t="s">
        <v>61</v>
      </c>
      <c r="C23" s="64" t="s">
        <v>21</v>
      </c>
      <c r="D23" s="88"/>
      <c r="E23" s="89">
        <v>0.04</v>
      </c>
    </row>
    <row r="24" spans="2:5" ht="13.5" thickBot="1">
      <c r="B24" s="90" t="s">
        <v>76</v>
      </c>
      <c r="C24" s="65" t="s">
        <v>62</v>
      </c>
      <c r="D24" s="91"/>
      <c r="E24" s="92">
        <v>3</v>
      </c>
    </row>
    <row r="25" ht="12.75">
      <c r="B25" s="99" t="s">
        <v>109</v>
      </c>
    </row>
  </sheetData>
  <sheetProtection password="C69D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60" zoomScalePageLayoutView="0" workbookViewId="0" topLeftCell="A55">
      <selection activeCell="E18" sqref="E18"/>
    </sheetView>
  </sheetViews>
  <sheetFormatPr defaultColWidth="9.140625" defaultRowHeight="12.75"/>
  <cols>
    <col min="1" max="1" width="9.140625" style="6" customWidth="1"/>
    <col min="2" max="2" width="55.421875" style="5" customWidth="1"/>
    <col min="3" max="3" width="9.00390625" style="6" customWidth="1"/>
    <col min="4" max="4" width="20.28125" style="6" customWidth="1"/>
    <col min="5" max="7" width="10.57421875" style="6" customWidth="1"/>
    <col min="8" max="16384" width="9.140625" style="6" customWidth="1"/>
  </cols>
  <sheetData>
    <row r="1" spans="2:10" ht="12.75">
      <c r="B1" s="66" t="str">
        <f>Basisinformatie!B6</f>
        <v>Naam leverancier</v>
      </c>
      <c r="C1" s="70"/>
      <c r="D1" s="81" t="str">
        <f>Basisinformatie!D6</f>
        <v>Voorbeeld leverancier</v>
      </c>
      <c r="E1" s="77"/>
      <c r="F1" s="75"/>
      <c r="G1" s="14"/>
      <c r="H1" s="14"/>
      <c r="I1" s="14"/>
      <c r="J1" s="14"/>
    </row>
    <row r="2" spans="2:10" ht="12.75">
      <c r="B2" s="67" t="str">
        <f>Basisinformatie!B7</f>
        <v>Locatie</v>
      </c>
      <c r="C2" s="69"/>
      <c r="D2" s="79" t="str">
        <f>Basisinformatie!D7</f>
        <v>Eindhoven</v>
      </c>
      <c r="E2" s="73"/>
      <c r="F2" s="75"/>
      <c r="G2" s="14"/>
      <c r="H2" s="14"/>
      <c r="I2" s="14"/>
      <c r="J2" s="14"/>
    </row>
    <row r="3" spans="2:10" ht="12.75">
      <c r="B3" s="67" t="str">
        <f>Basisinformatie!B8</f>
        <v>Artikel nummer</v>
      </c>
      <c r="C3" s="69"/>
      <c r="D3" s="79">
        <f>Basisinformatie!D8</f>
        <v>123456789</v>
      </c>
      <c r="E3" s="73"/>
      <c r="F3" s="75"/>
      <c r="G3" s="14"/>
      <c r="H3" s="14"/>
      <c r="I3" s="14"/>
      <c r="J3" s="14"/>
    </row>
    <row r="4" spans="2:10" ht="12.75">
      <c r="B4" s="67" t="str">
        <f>Basisinformatie!B9</f>
        <v>Artikel omschrijving</v>
      </c>
      <c r="C4" s="69"/>
      <c r="D4" s="79" t="str">
        <f>Basisinformatie!D9</f>
        <v>Test product</v>
      </c>
      <c r="E4" s="73"/>
      <c r="F4" s="75"/>
      <c r="G4" s="14"/>
      <c r="H4" s="14"/>
      <c r="I4" s="14"/>
      <c r="J4" s="14"/>
    </row>
    <row r="5" spans="2:10" ht="12.75">
      <c r="B5" s="67" t="str">
        <f>Basisinformatie!B10</f>
        <v>Netto inkoopprijs per stuk</v>
      </c>
      <c r="C5" s="69" t="str">
        <f>Basisinformatie!C10</f>
        <v>eur/stuks</v>
      </c>
      <c r="D5" s="78">
        <f>Basisinformatie!D10</f>
        <v>10</v>
      </c>
      <c r="E5" s="72"/>
      <c r="F5" s="76"/>
      <c r="G5" s="14"/>
      <c r="H5" s="14"/>
      <c r="I5" s="14"/>
      <c r="J5" s="14"/>
    </row>
    <row r="6" spans="2:10" ht="12.75">
      <c r="B6" s="67" t="str">
        <f>Basisinformatie!B11</f>
        <v>Bestelgrootte</v>
      </c>
      <c r="C6" s="69" t="str">
        <f>Basisinformatie!C11</f>
        <v>stuks</v>
      </c>
      <c r="D6" s="79">
        <f>Basisinformatie!D11</f>
        <v>1000</v>
      </c>
      <c r="E6" s="73"/>
      <c r="F6" s="75"/>
      <c r="G6" s="14"/>
      <c r="H6" s="14"/>
      <c r="I6" s="14"/>
      <c r="J6" s="14"/>
    </row>
    <row r="7" spans="2:10" ht="12.75">
      <c r="B7" s="67" t="str">
        <f>Basisinformatie!B12</f>
        <v>Jaarverbruik</v>
      </c>
      <c r="C7" s="69" t="str">
        <f>Basisinformatie!C12</f>
        <v>stuks</v>
      </c>
      <c r="D7" s="79">
        <f>Basisinformatie!D12</f>
        <v>12000</v>
      </c>
      <c r="E7" s="73"/>
      <c r="F7" s="75"/>
      <c r="G7" s="14"/>
      <c r="H7" s="14"/>
      <c r="I7" s="14"/>
      <c r="J7" s="14"/>
    </row>
    <row r="8" spans="2:10" ht="13.5" thickBot="1">
      <c r="B8" s="68" t="str">
        <f>Basisinformatie!B13</f>
        <v>Gemiddelde voorraad</v>
      </c>
      <c r="C8" s="71" t="str">
        <f>Basisinformatie!C13</f>
        <v>stuks</v>
      </c>
      <c r="D8" s="80">
        <f>Basisinformatie!D13</f>
        <v>2500</v>
      </c>
      <c r="E8" s="74"/>
      <c r="F8" s="75"/>
      <c r="G8" s="14"/>
      <c r="H8" s="14"/>
      <c r="I8" s="14"/>
      <c r="J8" s="14"/>
    </row>
    <row r="11" ht="13.5" thickBot="1"/>
    <row r="12" spans="1:5" ht="13.5" customHeight="1" thickBot="1">
      <c r="A12" s="93" t="s">
        <v>4</v>
      </c>
      <c r="B12" s="94"/>
      <c r="C12" s="24"/>
      <c r="D12" s="24"/>
      <c r="E12" s="26"/>
    </row>
    <row r="13" spans="1:5" ht="13.5" thickBot="1">
      <c r="A13" s="2"/>
      <c r="B13" s="17" t="s">
        <v>47</v>
      </c>
      <c r="C13" s="18"/>
      <c r="D13" s="18"/>
      <c r="E13" s="61"/>
    </row>
    <row r="14" spans="1:5" ht="13.5" thickBot="1">
      <c r="A14" s="2">
        <v>1</v>
      </c>
      <c r="B14" s="8" t="s">
        <v>5</v>
      </c>
      <c r="C14" s="14" t="s">
        <v>11</v>
      </c>
      <c r="D14" s="14"/>
      <c r="E14" s="53">
        <v>100</v>
      </c>
    </row>
    <row r="15" spans="1:5" ht="13.5" thickBot="1">
      <c r="A15" s="2"/>
      <c r="B15" s="17" t="s">
        <v>48</v>
      </c>
      <c r="C15" s="18"/>
      <c r="D15" s="18"/>
      <c r="E15" s="61"/>
    </row>
    <row r="16" spans="1:5" ht="13.5" thickBot="1">
      <c r="A16" s="2">
        <v>2</v>
      </c>
      <c r="B16" s="2" t="s">
        <v>6</v>
      </c>
      <c r="C16" s="14" t="s">
        <v>12</v>
      </c>
      <c r="D16" s="14"/>
      <c r="E16" s="50">
        <v>10</v>
      </c>
    </row>
    <row r="17" spans="1:5" ht="13.5" thickBot="1">
      <c r="A17" s="2"/>
      <c r="B17" s="17" t="s">
        <v>29</v>
      </c>
      <c r="C17" s="18"/>
      <c r="D17" s="18"/>
      <c r="E17" s="61"/>
    </row>
    <row r="18" spans="1:5" ht="12.75">
      <c r="A18" s="2">
        <v>3</v>
      </c>
      <c r="B18" s="8" t="s">
        <v>52</v>
      </c>
      <c r="C18" s="14" t="s">
        <v>33</v>
      </c>
      <c r="D18" s="14"/>
      <c r="E18" s="50">
        <v>1</v>
      </c>
    </row>
    <row r="19" spans="1:5" ht="12.75">
      <c r="A19" s="2">
        <v>4</v>
      </c>
      <c r="B19" s="8" t="s">
        <v>53</v>
      </c>
      <c r="C19" s="14" t="s">
        <v>11</v>
      </c>
      <c r="D19" s="14"/>
      <c r="E19" s="53">
        <v>8</v>
      </c>
    </row>
    <row r="20" spans="1:5" ht="13.5" thickBot="1">
      <c r="A20" s="2">
        <v>5</v>
      </c>
      <c r="B20" s="8" t="s">
        <v>7</v>
      </c>
      <c r="C20" s="14" t="s">
        <v>10</v>
      </c>
      <c r="D20" s="14"/>
      <c r="E20" s="53">
        <v>100</v>
      </c>
    </row>
    <row r="21" spans="1:5" ht="13.5" thickBot="1">
      <c r="A21" s="2"/>
      <c r="B21" s="17" t="s">
        <v>49</v>
      </c>
      <c r="C21" s="18"/>
      <c r="D21" s="18"/>
      <c r="E21" s="101"/>
    </row>
    <row r="22" spans="1:5" ht="12.75">
      <c r="A22" s="2">
        <v>6</v>
      </c>
      <c r="B22" s="8" t="s">
        <v>56</v>
      </c>
      <c r="C22" s="14" t="s">
        <v>33</v>
      </c>
      <c r="D22" s="14"/>
      <c r="E22" s="50">
        <v>3</v>
      </c>
    </row>
    <row r="23" spans="1:5" ht="12.75">
      <c r="A23" s="2">
        <v>7</v>
      </c>
      <c r="B23" s="8" t="s">
        <v>50</v>
      </c>
      <c r="C23" s="14" t="s">
        <v>11</v>
      </c>
      <c r="D23" s="14"/>
      <c r="E23" s="53">
        <v>4</v>
      </c>
    </row>
    <row r="24" spans="1:5" ht="13.5" thickBot="1">
      <c r="A24" s="2">
        <v>8</v>
      </c>
      <c r="B24" s="8" t="s">
        <v>57</v>
      </c>
      <c r="C24" s="14" t="s">
        <v>11</v>
      </c>
      <c r="D24" s="14"/>
      <c r="E24" s="53">
        <v>40</v>
      </c>
    </row>
    <row r="25" spans="1:5" ht="13.5" thickBot="1">
      <c r="A25" s="2"/>
      <c r="B25" s="17" t="s">
        <v>58</v>
      </c>
      <c r="C25" s="18"/>
      <c r="D25" s="18"/>
      <c r="E25" s="101"/>
    </row>
    <row r="26" spans="1:5" ht="26.25">
      <c r="A26" s="2">
        <v>9</v>
      </c>
      <c r="B26" s="8" t="s">
        <v>59</v>
      </c>
      <c r="C26" s="14" t="s">
        <v>12</v>
      </c>
      <c r="D26" s="14"/>
      <c r="E26" s="50">
        <v>-14</v>
      </c>
    </row>
    <row r="27" spans="1:5" ht="27" thickBot="1">
      <c r="A27" s="2">
        <v>10</v>
      </c>
      <c r="B27" s="9" t="s">
        <v>51</v>
      </c>
      <c r="C27" s="16" t="s">
        <v>10</v>
      </c>
      <c r="D27" s="16" t="s">
        <v>63</v>
      </c>
      <c r="E27" s="53">
        <v>1000</v>
      </c>
    </row>
    <row r="28" spans="1:5" ht="13.5" thickBot="1">
      <c r="A28" s="93" t="s">
        <v>8</v>
      </c>
      <c r="B28" s="94"/>
      <c r="C28" s="24"/>
      <c r="D28" s="24"/>
      <c r="E28" s="26"/>
    </row>
    <row r="29" spans="1:5" ht="13.5" thickBot="1">
      <c r="A29" s="2"/>
      <c r="B29" s="17" t="s">
        <v>77</v>
      </c>
      <c r="C29" s="18"/>
      <c r="D29" s="18"/>
      <c r="E29" s="61"/>
    </row>
    <row r="30" spans="1:5" ht="27" thickBot="1">
      <c r="A30" s="2">
        <v>11</v>
      </c>
      <c r="B30" s="62" t="s">
        <v>60</v>
      </c>
      <c r="C30" s="13" t="s">
        <v>11</v>
      </c>
      <c r="D30" s="13" t="s">
        <v>62</v>
      </c>
      <c r="E30" s="53">
        <v>52</v>
      </c>
    </row>
    <row r="31" spans="1:5" ht="13.5" thickBot="1">
      <c r="A31" s="2"/>
      <c r="B31" s="17" t="s">
        <v>22</v>
      </c>
      <c r="C31" s="18"/>
      <c r="D31" s="18"/>
      <c r="E31" s="61"/>
    </row>
    <row r="32" spans="1:5" ht="27" thickBot="1">
      <c r="A32" s="2">
        <v>12</v>
      </c>
      <c r="B32" s="62" t="s">
        <v>64</v>
      </c>
      <c r="C32" s="13" t="s">
        <v>46</v>
      </c>
      <c r="D32" s="13"/>
      <c r="E32" s="50">
        <v>1000</v>
      </c>
    </row>
    <row r="33" spans="1:5" ht="13.5" thickBot="1">
      <c r="A33" s="2"/>
      <c r="B33" s="17" t="s">
        <v>13</v>
      </c>
      <c r="C33" s="18"/>
      <c r="D33" s="18"/>
      <c r="E33" s="61"/>
    </row>
    <row r="34" spans="1:5" ht="26.25">
      <c r="A34" s="2">
        <v>13</v>
      </c>
      <c r="B34" s="62" t="s">
        <v>66</v>
      </c>
      <c r="C34" s="13" t="s">
        <v>10</v>
      </c>
      <c r="D34" s="13"/>
      <c r="E34" s="53">
        <v>1</v>
      </c>
    </row>
    <row r="35" spans="1:5" ht="12.75">
      <c r="A35" s="2">
        <v>14</v>
      </c>
      <c r="B35" s="8" t="s">
        <v>9</v>
      </c>
      <c r="C35" s="14" t="s">
        <v>10</v>
      </c>
      <c r="D35" s="14"/>
      <c r="E35" s="53">
        <v>1</v>
      </c>
    </row>
    <row r="36" spans="1:5" ht="13.5" thickBot="1">
      <c r="A36" s="2">
        <v>15</v>
      </c>
      <c r="B36" s="8" t="s">
        <v>67</v>
      </c>
      <c r="C36" s="14" t="s">
        <v>11</v>
      </c>
      <c r="D36" s="14"/>
      <c r="E36" s="53">
        <v>1</v>
      </c>
    </row>
    <row r="37" spans="1:5" ht="13.5" thickBot="1">
      <c r="A37" s="2"/>
      <c r="B37" s="17" t="s">
        <v>74</v>
      </c>
      <c r="C37" s="18"/>
      <c r="D37" s="18"/>
      <c r="E37" s="61"/>
    </row>
    <row r="38" spans="1:5" ht="12.75">
      <c r="A38" s="2">
        <v>16</v>
      </c>
      <c r="B38" s="62" t="s">
        <v>73</v>
      </c>
      <c r="C38" s="13" t="s">
        <v>12</v>
      </c>
      <c r="D38" s="13"/>
      <c r="E38" s="53">
        <v>30</v>
      </c>
    </row>
    <row r="39" spans="1:5" ht="13.5" thickBot="1">
      <c r="A39" s="2">
        <v>17</v>
      </c>
      <c r="B39" s="8" t="s">
        <v>72</v>
      </c>
      <c r="C39" s="14" t="s">
        <v>21</v>
      </c>
      <c r="D39" s="14"/>
      <c r="E39" s="57">
        <v>0.025</v>
      </c>
    </row>
    <row r="40" spans="1:5" ht="13.5" thickBot="1">
      <c r="A40" s="2"/>
      <c r="B40" s="17" t="s">
        <v>75</v>
      </c>
      <c r="C40" s="18"/>
      <c r="D40" s="18"/>
      <c r="E40" s="61"/>
    </row>
    <row r="41" spans="1:5" ht="12.75">
      <c r="A41" s="2">
        <v>18</v>
      </c>
      <c r="B41" s="62" t="s">
        <v>68</v>
      </c>
      <c r="C41" s="13" t="s">
        <v>10</v>
      </c>
      <c r="D41" s="13"/>
      <c r="E41" s="53">
        <v>75</v>
      </c>
    </row>
    <row r="42" spans="1:5" ht="12.75">
      <c r="A42" s="2">
        <v>19</v>
      </c>
      <c r="B42" s="8" t="s">
        <v>70</v>
      </c>
      <c r="C42" s="14" t="s">
        <v>21</v>
      </c>
      <c r="D42" s="14"/>
      <c r="E42" s="103">
        <v>0.05</v>
      </c>
    </row>
    <row r="43" spans="1:5" ht="13.5" thickBot="1">
      <c r="A43" s="2">
        <v>20</v>
      </c>
      <c r="B43" s="8" t="s">
        <v>71</v>
      </c>
      <c r="C43" s="14" t="s">
        <v>21</v>
      </c>
      <c r="D43" s="14"/>
      <c r="E43" s="103">
        <v>0.08</v>
      </c>
    </row>
    <row r="44" spans="1:5" ht="13.5" customHeight="1" thickBot="1">
      <c r="A44" s="93" t="s">
        <v>15</v>
      </c>
      <c r="B44" s="94"/>
      <c r="C44" s="24"/>
      <c r="D44" s="24"/>
      <c r="E44" s="26"/>
    </row>
    <row r="45" spans="1:5" ht="13.5" thickBot="1">
      <c r="A45" s="2"/>
      <c r="B45" s="17" t="s">
        <v>16</v>
      </c>
      <c r="C45" s="18"/>
      <c r="D45" s="18"/>
      <c r="E45" s="61"/>
    </row>
    <row r="46" spans="1:5" ht="12.75">
      <c r="A46" s="2">
        <v>21</v>
      </c>
      <c r="B46" s="62" t="s">
        <v>85</v>
      </c>
      <c r="C46" s="13" t="s">
        <v>33</v>
      </c>
      <c r="D46" s="13" t="s">
        <v>62</v>
      </c>
      <c r="E46" s="52">
        <v>12</v>
      </c>
    </row>
    <row r="47" spans="1:5" ht="12.75">
      <c r="A47" s="2">
        <v>22</v>
      </c>
      <c r="B47" s="8" t="s">
        <v>83</v>
      </c>
      <c r="C47" s="14" t="s">
        <v>11</v>
      </c>
      <c r="D47" s="14" t="s">
        <v>84</v>
      </c>
      <c r="E47" s="53">
        <v>0</v>
      </c>
    </row>
    <row r="48" spans="1:5" ht="26.25">
      <c r="A48" s="2">
        <v>23</v>
      </c>
      <c r="B48" s="8" t="s">
        <v>78</v>
      </c>
      <c r="C48" s="14" t="s">
        <v>11</v>
      </c>
      <c r="D48" s="14" t="s">
        <v>84</v>
      </c>
      <c r="E48" s="53">
        <v>0.25</v>
      </c>
    </row>
    <row r="49" spans="1:5" ht="13.5" thickBot="1">
      <c r="A49" s="2">
        <v>24</v>
      </c>
      <c r="B49" s="9" t="s">
        <v>18</v>
      </c>
      <c r="C49" s="16" t="s">
        <v>11</v>
      </c>
      <c r="D49" s="16" t="s">
        <v>84</v>
      </c>
      <c r="E49" s="54">
        <v>0.25</v>
      </c>
    </row>
    <row r="50" spans="1:5" ht="13.5" thickBot="1">
      <c r="A50" s="2"/>
      <c r="B50" s="17" t="s">
        <v>80</v>
      </c>
      <c r="C50" s="18"/>
      <c r="D50" s="18"/>
      <c r="E50" s="61"/>
    </row>
    <row r="51" spans="1:5" ht="12.75">
      <c r="A51" s="2">
        <v>25</v>
      </c>
      <c r="B51" s="62" t="s">
        <v>81</v>
      </c>
      <c r="C51" s="13" t="s">
        <v>33</v>
      </c>
      <c r="D51" s="13" t="s">
        <v>62</v>
      </c>
      <c r="E51" s="55">
        <v>150</v>
      </c>
    </row>
    <row r="52" spans="1:5" ht="12.75">
      <c r="A52" s="2">
        <v>26</v>
      </c>
      <c r="B52" s="8" t="s">
        <v>17</v>
      </c>
      <c r="C52" s="14" t="s">
        <v>11</v>
      </c>
      <c r="D52" s="14" t="s">
        <v>82</v>
      </c>
      <c r="E52" s="53">
        <v>0.15</v>
      </c>
    </row>
    <row r="53" spans="1:5" ht="26.25">
      <c r="A53" s="2">
        <v>27</v>
      </c>
      <c r="B53" s="8" t="s">
        <v>79</v>
      </c>
      <c r="C53" s="14" t="s">
        <v>11</v>
      </c>
      <c r="D53" s="14" t="s">
        <v>82</v>
      </c>
      <c r="E53" s="53">
        <v>0</v>
      </c>
    </row>
    <row r="54" spans="1:5" ht="13.5" thickBot="1">
      <c r="A54" s="2">
        <v>28</v>
      </c>
      <c r="B54" s="9" t="s">
        <v>19</v>
      </c>
      <c r="C54" s="16" t="s">
        <v>11</v>
      </c>
      <c r="D54" s="16" t="s">
        <v>82</v>
      </c>
      <c r="E54" s="54">
        <v>0.15</v>
      </c>
    </row>
    <row r="55" spans="1:5" ht="13.5" thickBot="1">
      <c r="A55" s="2"/>
      <c r="B55" s="17" t="s">
        <v>89</v>
      </c>
      <c r="C55" s="18"/>
      <c r="D55" s="18"/>
      <c r="E55" s="61"/>
    </row>
    <row r="56" spans="1:5" ht="12.75">
      <c r="A56" s="2">
        <v>29</v>
      </c>
      <c r="B56" s="62" t="s">
        <v>20</v>
      </c>
      <c r="C56" s="13" t="s">
        <v>21</v>
      </c>
      <c r="D56" s="13"/>
      <c r="E56" s="56">
        <v>0.05</v>
      </c>
    </row>
    <row r="57" spans="1:5" ht="12.75">
      <c r="A57" s="2">
        <v>30</v>
      </c>
      <c r="B57" s="8" t="s">
        <v>86</v>
      </c>
      <c r="C57" s="14" t="s">
        <v>12</v>
      </c>
      <c r="D57" s="14"/>
      <c r="E57" s="50">
        <v>21</v>
      </c>
    </row>
    <row r="58" spans="1:5" ht="12.75">
      <c r="A58" s="2">
        <v>31</v>
      </c>
      <c r="B58" s="8" t="s">
        <v>23</v>
      </c>
      <c r="C58" s="14"/>
      <c r="D58" s="14"/>
      <c r="E58" s="57">
        <v>0.1</v>
      </c>
    </row>
    <row r="59" spans="1:5" ht="12.75">
      <c r="A59" s="2">
        <v>32</v>
      </c>
      <c r="B59" s="8" t="s">
        <v>87</v>
      </c>
      <c r="C59" s="14"/>
      <c r="D59" s="14"/>
      <c r="E59" s="50">
        <v>7</v>
      </c>
    </row>
    <row r="60" spans="1:5" ht="26.25">
      <c r="A60" s="2">
        <v>33</v>
      </c>
      <c r="B60" s="8" t="s">
        <v>25</v>
      </c>
      <c r="C60" s="14" t="s">
        <v>21</v>
      </c>
      <c r="D60" s="14"/>
      <c r="E60" s="57">
        <v>0.02</v>
      </c>
    </row>
    <row r="61" spans="1:5" ht="13.5" thickBot="1">
      <c r="A61" s="2">
        <v>34</v>
      </c>
      <c r="B61" s="9" t="s">
        <v>24</v>
      </c>
      <c r="C61" s="16" t="s">
        <v>12</v>
      </c>
      <c r="D61" s="16"/>
      <c r="E61" s="51">
        <v>75</v>
      </c>
    </row>
    <row r="62" spans="1:5" ht="13.5" thickBot="1">
      <c r="A62" s="2"/>
      <c r="B62" s="17" t="s">
        <v>26</v>
      </c>
      <c r="C62" s="18"/>
      <c r="D62" s="18"/>
      <c r="E62" s="61"/>
    </row>
    <row r="63" spans="1:5" ht="39.75" thickBot="1">
      <c r="A63" s="2">
        <v>35</v>
      </c>
      <c r="B63" s="7" t="s">
        <v>27</v>
      </c>
      <c r="C63" s="15" t="s">
        <v>11</v>
      </c>
      <c r="D63" s="15" t="s">
        <v>62</v>
      </c>
      <c r="E63" s="58">
        <v>26</v>
      </c>
    </row>
    <row r="64" spans="1:5" ht="13.5" customHeight="1" thickBot="1">
      <c r="A64" s="93" t="s">
        <v>28</v>
      </c>
      <c r="B64" s="94"/>
      <c r="C64" s="24"/>
      <c r="D64" s="24"/>
      <c r="E64" s="26"/>
    </row>
    <row r="65" spans="1:5" ht="13.5" thickBot="1">
      <c r="A65" s="2"/>
      <c r="B65" s="17" t="s">
        <v>29</v>
      </c>
      <c r="C65" s="18"/>
      <c r="D65" s="18"/>
      <c r="E65" s="61"/>
    </row>
    <row r="66" spans="1:5" ht="12.75">
      <c r="A66" s="2">
        <v>36</v>
      </c>
      <c r="B66" s="62" t="s">
        <v>32</v>
      </c>
      <c r="C66" s="13" t="s">
        <v>33</v>
      </c>
      <c r="D66" s="13"/>
      <c r="E66" s="52">
        <v>0.5</v>
      </c>
    </row>
    <row r="67" spans="1:5" ht="12.75">
      <c r="A67" s="2">
        <v>37</v>
      </c>
      <c r="B67" s="8" t="s">
        <v>31</v>
      </c>
      <c r="C67" s="14" t="s">
        <v>11</v>
      </c>
      <c r="D67" s="14" t="s">
        <v>41</v>
      </c>
      <c r="E67" s="50">
        <v>4</v>
      </c>
    </row>
    <row r="68" spans="1:5" ht="13.5" thickBot="1">
      <c r="A68" s="2">
        <v>38</v>
      </c>
      <c r="B68" s="9" t="s">
        <v>30</v>
      </c>
      <c r="C68" s="16" t="s">
        <v>10</v>
      </c>
      <c r="D68" s="16" t="s">
        <v>41</v>
      </c>
      <c r="E68" s="51">
        <v>100</v>
      </c>
    </row>
    <row r="69" spans="1:5" ht="13.5" thickBot="1">
      <c r="A69" s="2"/>
      <c r="B69" s="17" t="s">
        <v>34</v>
      </c>
      <c r="C69" s="18"/>
      <c r="D69" s="18"/>
      <c r="E69" s="61"/>
    </row>
    <row r="70" spans="1:5" ht="12.75">
      <c r="A70" s="2">
        <v>39</v>
      </c>
      <c r="B70" s="62" t="s">
        <v>90</v>
      </c>
      <c r="C70" s="13" t="s">
        <v>33</v>
      </c>
      <c r="D70" s="13"/>
      <c r="E70" s="52">
        <v>1</v>
      </c>
    </row>
    <row r="71" spans="1:5" ht="27" thickBot="1">
      <c r="A71" s="2">
        <v>40</v>
      </c>
      <c r="B71" s="9" t="s">
        <v>91</v>
      </c>
      <c r="C71" s="16" t="s">
        <v>11</v>
      </c>
      <c r="D71" s="16" t="s">
        <v>42</v>
      </c>
      <c r="E71" s="54">
        <v>1</v>
      </c>
    </row>
    <row r="72" spans="1:5" ht="13.5" thickBot="1">
      <c r="A72" s="2"/>
      <c r="B72" s="17" t="s">
        <v>35</v>
      </c>
      <c r="C72" s="18"/>
      <c r="D72" s="18"/>
      <c r="E72" s="61"/>
    </row>
    <row r="73" spans="1:5" ht="12.75">
      <c r="A73" s="2">
        <v>41</v>
      </c>
      <c r="B73" s="62" t="s">
        <v>36</v>
      </c>
      <c r="C73" s="13" t="s">
        <v>21</v>
      </c>
      <c r="D73" s="13"/>
      <c r="E73" s="59">
        <v>0.01</v>
      </c>
    </row>
    <row r="74" spans="1:5" ht="13.5" thickBot="1">
      <c r="A74" s="2">
        <v>42</v>
      </c>
      <c r="B74" s="9" t="s">
        <v>37</v>
      </c>
      <c r="C74" s="16" t="s">
        <v>11</v>
      </c>
      <c r="D74" s="16" t="s">
        <v>42</v>
      </c>
      <c r="E74" s="51">
        <v>0.25</v>
      </c>
    </row>
    <row r="75" spans="1:5" ht="13.5" thickBot="1">
      <c r="A75" s="93" t="s">
        <v>38</v>
      </c>
      <c r="B75" s="94"/>
      <c r="C75" s="24"/>
      <c r="D75" s="24"/>
      <c r="E75" s="26"/>
    </row>
    <row r="76" spans="1:5" ht="13.5" thickBot="1">
      <c r="A76" s="2">
        <v>43</v>
      </c>
      <c r="B76" s="7" t="s">
        <v>92</v>
      </c>
      <c r="C76" s="15" t="s">
        <v>21</v>
      </c>
      <c r="D76" s="15"/>
      <c r="E76" s="60">
        <v>0.01</v>
      </c>
    </row>
    <row r="77" spans="1:5" ht="13.5" thickBot="1">
      <c r="A77" s="93" t="s">
        <v>39</v>
      </c>
      <c r="B77" s="94"/>
      <c r="C77" s="24"/>
      <c r="D77" s="24"/>
      <c r="E77" s="26"/>
    </row>
    <row r="78" spans="1:5" ht="12.75">
      <c r="A78" s="1">
        <v>44</v>
      </c>
      <c r="B78" s="62" t="s">
        <v>40</v>
      </c>
      <c r="C78" s="13" t="s">
        <v>10</v>
      </c>
      <c r="D78" s="13" t="s">
        <v>42</v>
      </c>
      <c r="E78" s="104">
        <v>0.01</v>
      </c>
    </row>
    <row r="79" spans="1:5" ht="13.5" thickBot="1">
      <c r="A79" s="4">
        <v>45</v>
      </c>
      <c r="B79" s="9" t="s">
        <v>93</v>
      </c>
      <c r="C79" s="16" t="s">
        <v>10</v>
      </c>
      <c r="D79" s="16" t="s">
        <v>94</v>
      </c>
      <c r="E79" s="54">
        <v>10000</v>
      </c>
    </row>
    <row r="80" ht="12.75">
      <c r="A80" s="102" t="s">
        <v>109</v>
      </c>
    </row>
  </sheetData>
  <sheetProtection password="C69D" sheet="1" objects="1" scenarios="1" selectLockedCells="1"/>
  <mergeCells count="6">
    <mergeCell ref="A75:B75"/>
    <mergeCell ref="A77:B77"/>
    <mergeCell ref="A12:B12"/>
    <mergeCell ref="A28:B28"/>
    <mergeCell ref="A44:B44"/>
    <mergeCell ref="A64:B6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4.8515625" style="6" customWidth="1"/>
    <col min="2" max="2" width="55.421875" style="6" customWidth="1"/>
    <col min="3" max="3" width="14.421875" style="6" customWidth="1"/>
    <col min="4" max="4" width="20.28125" style="6" customWidth="1"/>
    <col min="5" max="5" width="14.421875" style="6" customWidth="1"/>
    <col min="6" max="8" width="14.57421875" style="6" customWidth="1"/>
    <col min="9" max="16384" width="9.140625" style="6" customWidth="1"/>
  </cols>
  <sheetData>
    <row r="5" ht="13.5" thickBot="1"/>
    <row r="6" spans="2:10" ht="12.75">
      <c r="B6" s="66" t="str">
        <f>Basisinformatie!B6</f>
        <v>Naam leverancier</v>
      </c>
      <c r="C6" s="70"/>
      <c r="D6" s="82" t="str">
        <f>Basisinformatie!D6</f>
        <v>Voorbeeld leverancier</v>
      </c>
      <c r="E6" s="14"/>
      <c r="F6" s="14"/>
      <c r="G6" s="14"/>
      <c r="H6" s="14"/>
      <c r="I6" s="14"/>
      <c r="J6" s="14"/>
    </row>
    <row r="7" spans="2:10" ht="12.75">
      <c r="B7" s="67" t="str">
        <f>Basisinformatie!B7</f>
        <v>Locatie</v>
      </c>
      <c r="C7" s="69"/>
      <c r="D7" s="83" t="str">
        <f>Basisinformatie!D7</f>
        <v>Eindhoven</v>
      </c>
      <c r="E7" s="14"/>
      <c r="F7" s="14"/>
      <c r="G7" s="14"/>
      <c r="H7" s="14"/>
      <c r="I7" s="14"/>
      <c r="J7" s="14"/>
    </row>
    <row r="8" spans="2:10" ht="12.75">
      <c r="B8" s="67" t="str">
        <f>Basisinformatie!B8</f>
        <v>Artikel nummer</v>
      </c>
      <c r="C8" s="69"/>
      <c r="D8" s="83">
        <f>Basisinformatie!D8</f>
        <v>123456789</v>
      </c>
      <c r="E8" s="14"/>
      <c r="F8" s="14"/>
      <c r="G8" s="14"/>
      <c r="H8" s="14"/>
      <c r="I8" s="14"/>
      <c r="J8" s="14"/>
    </row>
    <row r="9" spans="2:10" ht="12.75">
      <c r="B9" s="67" t="str">
        <f>Basisinformatie!B9</f>
        <v>Artikel omschrijving</v>
      </c>
      <c r="C9" s="69"/>
      <c r="D9" s="83" t="str">
        <f>Basisinformatie!D9</f>
        <v>Test product</v>
      </c>
      <c r="E9" s="14"/>
      <c r="F9" s="14"/>
      <c r="G9" s="14"/>
      <c r="H9" s="14"/>
      <c r="I9" s="14"/>
      <c r="J9" s="14"/>
    </row>
    <row r="10" spans="2:10" ht="12.75">
      <c r="B10" s="67" t="str">
        <f>Basisinformatie!B10</f>
        <v>Netto inkoopprijs per stuk</v>
      </c>
      <c r="C10" s="69" t="str">
        <f>Basisinformatie!C10</f>
        <v>eur/stuks</v>
      </c>
      <c r="D10" s="83">
        <f>Basisinformatie!D10</f>
        <v>10</v>
      </c>
      <c r="E10" s="14"/>
      <c r="F10" s="14"/>
      <c r="G10" s="14"/>
      <c r="H10" s="14"/>
      <c r="I10" s="14"/>
      <c r="J10" s="14"/>
    </row>
    <row r="11" spans="2:10" ht="12.75">
      <c r="B11" s="67" t="str">
        <f>Basisinformatie!B11</f>
        <v>Bestelgrootte</v>
      </c>
      <c r="C11" s="69" t="str">
        <f>Basisinformatie!C11</f>
        <v>stuks</v>
      </c>
      <c r="D11" s="83">
        <f>Basisinformatie!D11</f>
        <v>1000</v>
      </c>
      <c r="E11" s="14"/>
      <c r="F11" s="14"/>
      <c r="G11" s="14"/>
      <c r="H11" s="14"/>
      <c r="I11" s="14"/>
      <c r="J11" s="14"/>
    </row>
    <row r="12" spans="2:10" ht="12.75">
      <c r="B12" s="67" t="str">
        <f>Basisinformatie!B12</f>
        <v>Jaarverbruik</v>
      </c>
      <c r="C12" s="69" t="str">
        <f>Basisinformatie!C12</f>
        <v>stuks</v>
      </c>
      <c r="D12" s="83">
        <f>Basisinformatie!D12</f>
        <v>12000</v>
      </c>
      <c r="E12" s="14"/>
      <c r="F12" s="14"/>
      <c r="G12" s="14"/>
      <c r="H12" s="14"/>
      <c r="I12" s="14"/>
      <c r="J12" s="14"/>
    </row>
    <row r="13" spans="2:10" ht="13.5" thickBot="1">
      <c r="B13" s="68" t="str">
        <f>Basisinformatie!B13</f>
        <v>Gemiddelde voorraad</v>
      </c>
      <c r="C13" s="71" t="s">
        <v>46</v>
      </c>
      <c r="D13" s="84">
        <f>Basisinformatie!D13</f>
        <v>2500</v>
      </c>
      <c r="E13" s="14"/>
      <c r="F13" s="14"/>
      <c r="G13" s="14"/>
      <c r="H13" s="14"/>
      <c r="I13" s="14"/>
      <c r="J13" s="14"/>
    </row>
    <row r="18" ht="13.5" thickBot="1"/>
    <row r="19" spans="1:6" ht="13.5" thickBot="1">
      <c r="A19" s="25"/>
      <c r="B19" s="24"/>
      <c r="C19" s="24" t="s">
        <v>106</v>
      </c>
      <c r="D19" s="24"/>
      <c r="E19" s="24" t="s">
        <v>107</v>
      </c>
      <c r="F19" s="26"/>
    </row>
    <row r="20" spans="1:6" ht="12.75">
      <c r="A20" s="20"/>
      <c r="B20" s="14" t="str">
        <f>Procesinformatie!B13</f>
        <v>Productspecificatie</v>
      </c>
      <c r="C20" s="31">
        <f>Procesinformatie!E14*Basisinformatie!E19/Basisinformatie!E24</f>
        <v>2333.3333333333335</v>
      </c>
      <c r="D20" s="14"/>
      <c r="E20" s="27">
        <f>C20/Basisinformatie!$D$12</f>
        <v>0.19444444444444445</v>
      </c>
      <c r="F20" s="3"/>
    </row>
    <row r="21" spans="1:6" ht="12.75">
      <c r="A21" s="20"/>
      <c r="B21" s="14" t="str">
        <f>Procesinformatie!B15</f>
        <v>Productontwerp</v>
      </c>
      <c r="C21" s="31">
        <f>Procesinformatie!E16*Procesinformatie!E27/Basisinformatie!E24</f>
        <v>3333.3333333333335</v>
      </c>
      <c r="D21" s="14"/>
      <c r="E21" s="27">
        <f>C21/Basisinformatie!$D$12</f>
        <v>0.2777777777777778</v>
      </c>
      <c r="F21" s="3"/>
    </row>
    <row r="22" spans="1:6" ht="12.75">
      <c r="A22" s="20"/>
      <c r="B22" s="14" t="str">
        <f>Procesinformatie!B17</f>
        <v>Leveranciersaudit</v>
      </c>
      <c r="C22" s="14">
        <f>(Procesinformatie!E18*Procesinformatie!E19*Basisinformatie!E19+Procesinformatie!E20*Procesinformatie!E18)/Basisinformatie!E24</f>
        <v>220</v>
      </c>
      <c r="D22" s="14"/>
      <c r="E22" s="27">
        <f>C22/Basisinformatie!$D$12</f>
        <v>0.018333333333333333</v>
      </c>
      <c r="F22" s="3"/>
    </row>
    <row r="23" spans="1:6" ht="12.75">
      <c r="A23" s="20"/>
      <c r="B23" s="14" t="str">
        <f>Procesinformatie!B21</f>
        <v>Productkwalificatie en testen</v>
      </c>
      <c r="C23" s="31">
        <f>(Procesinformatie!E22*Procesinformatie!E23*Basisinformatie!E19+Procesinformatie!E24*Basisinformatie!E19)/Basisinformatie!E24</f>
        <v>1213.3333333333333</v>
      </c>
      <c r="D23" s="14"/>
      <c r="E23" s="27">
        <f>C23/Basisinformatie!$D$12</f>
        <v>0.10111111111111111</v>
      </c>
      <c r="F23" s="3"/>
    </row>
    <row r="24" spans="1:6" ht="12.75">
      <c r="A24" s="20"/>
      <c r="B24" s="14" t="str">
        <f>Procesinformatie!B25</f>
        <v>Gemiste verkopen als gevolg van levertijd productmallen</v>
      </c>
      <c r="C24" s="14">
        <f>-Procesinformatie!E26*Procesinformatie!E27</f>
        <v>14000</v>
      </c>
      <c r="D24" s="14"/>
      <c r="E24" s="27">
        <f>C24/Basisinformatie!$D$12</f>
        <v>1.1666666666666667</v>
      </c>
      <c r="F24" s="3"/>
    </row>
    <row r="25" spans="1:6" ht="12.75">
      <c r="A25" s="20" t="str">
        <f>Procesinformatie!A12</f>
        <v>ONTWIKKELING</v>
      </c>
      <c r="B25" s="21"/>
      <c r="C25" s="21"/>
      <c r="D25" s="28">
        <f>SUM(C20:C24)</f>
        <v>21100</v>
      </c>
      <c r="E25" s="29"/>
      <c r="F25" s="30">
        <f>SUM(E20:E24)</f>
        <v>1.7583333333333333</v>
      </c>
    </row>
    <row r="26" spans="1:6" ht="12.75">
      <c r="A26" s="22"/>
      <c r="B26" s="14" t="str">
        <f>Procesinformatie!B29</f>
        <v>Expediting </v>
      </c>
      <c r="C26" s="14">
        <f>Procesinformatie!E30*Basisinformatie!E20</f>
        <v>3640</v>
      </c>
      <c r="D26" s="14"/>
      <c r="E26" s="27">
        <f>C26/Basisinformatie!$D$12</f>
        <v>0.30333333333333334</v>
      </c>
      <c r="F26" s="3"/>
    </row>
    <row r="27" spans="1:6" ht="12.75">
      <c r="A27" s="22"/>
      <c r="B27" s="14" t="str">
        <f>Procesinformatie!B31</f>
        <v>Veiligheidsvoorraad</v>
      </c>
      <c r="C27" s="14">
        <f>Procesinformatie!E32*Basisinformatie!D10*Basisinformatie!E23</f>
        <v>400</v>
      </c>
      <c r="D27" s="14"/>
      <c r="E27" s="27">
        <f>C27/Basisinformatie!$D$12</f>
        <v>0.03333333333333333</v>
      </c>
      <c r="F27" s="3"/>
    </row>
    <row r="28" spans="1:6" ht="12.75">
      <c r="A28" s="22"/>
      <c r="B28" s="14" t="str">
        <f>Procesinformatie!B33</f>
        <v>Inkooporders</v>
      </c>
      <c r="C28" s="14">
        <f>Basisinformatie!D12/Basisinformatie!D11*(Procesinformatie!E34+Procesinformatie!E35+Procesinformatie!E36*Basisinformatie!E20)</f>
        <v>864</v>
      </c>
      <c r="D28" s="14"/>
      <c r="E28" s="27">
        <f>C28/Basisinformatie!$D$12</f>
        <v>0.072</v>
      </c>
      <c r="F28" s="3"/>
    </row>
    <row r="29" spans="1:6" ht="12.75">
      <c r="A29" s="22"/>
      <c r="B29" s="14" t="str">
        <f>Procesinformatie!B37</f>
        <v>Kortingen</v>
      </c>
      <c r="C29" s="31">
        <f>-Basisinformatie!D12*Basisinformatie!D10*Basisinformatie!E23*(Procesinformatie!E38/365)-Basisinformatie!D12*Basisinformatie!D10*Procesinformatie!E39</f>
        <v>-3394.5205479452056</v>
      </c>
      <c r="D29" s="14"/>
      <c r="E29" s="27">
        <f>C29/Basisinformatie!$D$12</f>
        <v>-0.28287671232876715</v>
      </c>
      <c r="F29" s="3"/>
    </row>
    <row r="30" spans="1:6" ht="12.75">
      <c r="A30" s="22"/>
      <c r="B30" s="14" t="str">
        <f>Procesinformatie!B40</f>
        <v>Additionele kosten </v>
      </c>
      <c r="C30" s="31">
        <f>Basisinformatie!D12/Basisinformatie!D11*Procesinformatie!E41+Procesinformatie!E42*Basisinformatie!D12*Basisinformatie!D10+Procesinformatie!E43*Basisinformatie!D12/Basisinformatie!D11</f>
        <v>6900.96</v>
      </c>
      <c r="D30" s="14"/>
      <c r="E30" s="27">
        <f>C30/Basisinformatie!$D$12</f>
        <v>0.57508</v>
      </c>
      <c r="F30" s="3"/>
    </row>
    <row r="31" spans="1:6" ht="12.75">
      <c r="A31" s="22" t="str">
        <f>Procesinformatie!A28</f>
        <v>INKOOP</v>
      </c>
      <c r="B31" s="23"/>
      <c r="C31" s="23"/>
      <c r="D31" s="32">
        <f>SUM(C26:C30)</f>
        <v>8410.439452054794</v>
      </c>
      <c r="E31" s="33"/>
      <c r="F31" s="34">
        <f>SUM(E26:E30)</f>
        <v>0.7008699543378996</v>
      </c>
    </row>
    <row r="32" spans="1:6" ht="12.75">
      <c r="A32" s="20"/>
      <c r="B32" s="14" t="str">
        <f>Procesinformatie!B45</f>
        <v>Ontvangsten</v>
      </c>
      <c r="C32" s="14">
        <f>Procesinformatie!E46*(Procesinformatie!E47+Procesinformatie!E48)*Basisinformatie!E22</f>
        <v>120</v>
      </c>
      <c r="D32" s="14"/>
      <c r="E32" s="27">
        <f>C32/Basisinformatie!$D$12</f>
        <v>0.01</v>
      </c>
      <c r="F32" s="3"/>
    </row>
    <row r="33" spans="1:6" ht="12.75">
      <c r="A33" s="20"/>
      <c r="B33" s="14" t="str">
        <f>Procesinformatie!B50</f>
        <v>Levering magazijn naar verbruikspunt</v>
      </c>
      <c r="C33" s="14">
        <f>Procesinformatie!E51*(Procesinformatie!E52+Procesinformatie!E53+Procesinformatie!E54)*Basisinformatie!E22</f>
        <v>1800</v>
      </c>
      <c r="D33" s="14"/>
      <c r="E33" s="27">
        <f>C33/Basisinformatie!$D$12</f>
        <v>0.15</v>
      </c>
      <c r="F33" s="3"/>
    </row>
    <row r="34" spans="1:6" ht="12.75">
      <c r="A34" s="20"/>
      <c r="B34" s="14" t="str">
        <f>Procesinformatie!B55</f>
        <v>Niet tijdige leveringen en herplannen</v>
      </c>
      <c r="C34" s="31">
        <f>(Basisinformatie!D12/Basisinformatie!D11*Procesinformatie!E56)*Basisinformatie!D11*Basisinformatie!D10*(Procesinformatie!E57/365)*Basisinformatie!E23+(Basisinformatie!D12/Basisinformatie!D11*Procesinformatie!E59)*Basisinformatie!D11*Basisinformatie!D10*(Procesinformatie!E58/365)*Basisinformatie!E23+Basisinformatie!D13*Procesinformatie!E60*(Procesinformatie!E61/365)*Basisinformatie!D10*Basisinformatie!E23</f>
        <v>27.12328767123288</v>
      </c>
      <c r="D34" s="14"/>
      <c r="E34" s="27">
        <f>C34/Basisinformatie!$D$12</f>
        <v>0.0022602739726027402</v>
      </c>
      <c r="F34" s="3"/>
    </row>
    <row r="35" spans="1:6" ht="12.75">
      <c r="A35" s="20"/>
      <c r="B35" s="14" t="str">
        <f>Procesinformatie!B62</f>
        <v>Trage reactietijden</v>
      </c>
      <c r="C35" s="14">
        <f>Procesinformatie!E63*Basisinformatie!E20</f>
        <v>1820</v>
      </c>
      <c r="D35" s="14"/>
      <c r="E35" s="27">
        <f>C35/Basisinformatie!$D$12</f>
        <v>0.15166666666666667</v>
      </c>
      <c r="F35" s="3"/>
    </row>
    <row r="36" spans="1:6" ht="12.75">
      <c r="A36" s="20" t="str">
        <f>Procesinformatie!A44</f>
        <v>LOGISTIEK</v>
      </c>
      <c r="B36" s="21"/>
      <c r="C36" s="21"/>
      <c r="D36" s="28">
        <f>SUM(C32:C35)</f>
        <v>3767.123287671233</v>
      </c>
      <c r="E36" s="29"/>
      <c r="F36" s="30">
        <f>SUM(E32:E35)</f>
        <v>0.3139269406392694</v>
      </c>
    </row>
    <row r="37" spans="1:6" ht="12.75">
      <c r="A37" s="22"/>
      <c r="B37" s="14" t="str">
        <f>Procesinformatie!B65</f>
        <v>Leveranciersaudit</v>
      </c>
      <c r="C37" s="14">
        <f>Procesinformatie!E66*(Procesinformatie!E67*Basisinformatie!E21+Procesinformatie!E68)</f>
        <v>190</v>
      </c>
      <c r="D37" s="14"/>
      <c r="E37" s="27">
        <f>C37/Basisinformatie!$D$12</f>
        <v>0.015833333333333335</v>
      </c>
      <c r="F37" s="3"/>
    </row>
    <row r="38" spans="1:6" ht="12.75">
      <c r="A38" s="22"/>
      <c r="B38" s="14" t="str">
        <f>Procesinformatie!B69</f>
        <v>Ontvangstinspecties</v>
      </c>
      <c r="C38" s="14">
        <f>Procesinformatie!E70*Procesinformatie!E71*Basisinformatie!E21</f>
        <v>70</v>
      </c>
      <c r="D38" s="14"/>
      <c r="E38" s="27">
        <f>C38/Basisinformatie!$D$12</f>
        <v>0.005833333333333334</v>
      </c>
      <c r="F38" s="3"/>
    </row>
    <row r="39" spans="1:6" ht="12.75">
      <c r="A39" s="22"/>
      <c r="B39" s="14" t="str">
        <f>Procesinformatie!B72</f>
        <v>Rework</v>
      </c>
      <c r="C39" s="14">
        <f>Procesinformatie!E73*Basisinformatie!D12*Procesinformatie!E74*Basisinformatie!E22</f>
        <v>1200</v>
      </c>
      <c r="D39" s="14"/>
      <c r="E39" s="27">
        <f>C39/Basisinformatie!$D$12</f>
        <v>0.1</v>
      </c>
      <c r="F39" s="3"/>
    </row>
    <row r="40" spans="1:6" ht="12.75">
      <c r="A40" s="22" t="str">
        <f>Procesinformatie!A64</f>
        <v>KWALITEIT</v>
      </c>
      <c r="B40" s="23"/>
      <c r="C40" s="23"/>
      <c r="D40" s="23">
        <f>SUM(C37:C39)</f>
        <v>1460</v>
      </c>
      <c r="E40" s="33"/>
      <c r="F40" s="34">
        <f>SUM(E37:E39)</f>
        <v>0.12166666666666667</v>
      </c>
    </row>
    <row r="41" spans="1:6" ht="12.75">
      <c r="A41" s="20"/>
      <c r="B41" s="14" t="str">
        <f>Procesinformatie!B76</f>
        <v>Field call rate (5 jaar)</v>
      </c>
      <c r="C41" s="14">
        <f>Procesinformatie!E76*Basisinformatie!D12*Basisinformatie!D10*5</f>
        <v>6000</v>
      </c>
      <c r="D41" s="14"/>
      <c r="E41" s="27">
        <f>C41/Basisinformatie!$D$12</f>
        <v>0.5</v>
      </c>
      <c r="F41" s="35"/>
    </row>
    <row r="42" spans="1:6" ht="12.75">
      <c r="A42" s="20" t="str">
        <f>Procesinformatie!A75</f>
        <v>SERVICE</v>
      </c>
      <c r="B42" s="21"/>
      <c r="C42" s="21"/>
      <c r="D42" s="21">
        <f>C41</f>
        <v>6000</v>
      </c>
      <c r="E42" s="29"/>
      <c r="F42" s="30">
        <f>E41</f>
        <v>0.5</v>
      </c>
    </row>
    <row r="43" spans="1:6" ht="12.75">
      <c r="A43" s="22"/>
      <c r="B43" s="14" t="str">
        <f>Procesinformatie!B78</f>
        <v>Verzamelen/terugnemen van materiaal</v>
      </c>
      <c r="C43" s="14">
        <f>Procesinformatie!E78*Basisinformatie!D12*5</f>
        <v>600</v>
      </c>
      <c r="D43" s="14"/>
      <c r="E43" s="27">
        <f>C43/Basisinformatie!$D$12</f>
        <v>0.05</v>
      </c>
      <c r="F43" s="35"/>
    </row>
    <row r="44" spans="1:6" ht="12.75">
      <c r="A44" s="22"/>
      <c r="B44" s="14" t="str">
        <f>Procesinformatie!B79</f>
        <v>Kosten milieu eisen in de komende vijf jaar</v>
      </c>
      <c r="C44" s="14">
        <f>Procesinformatie!E79/5</f>
        <v>2000</v>
      </c>
      <c r="D44" s="14"/>
      <c r="E44" s="27">
        <f>C44/Basisinformatie!$D$12</f>
        <v>0.16666666666666666</v>
      </c>
      <c r="F44" s="3"/>
    </row>
    <row r="45" spans="1:6" ht="13.5" thickBot="1">
      <c r="A45" s="36" t="str">
        <f>Procesinformatie!A77</f>
        <v>MILIEU</v>
      </c>
      <c r="B45" s="37"/>
      <c r="C45" s="37"/>
      <c r="D45" s="37">
        <f>SUM(C43:C44)</f>
        <v>2600</v>
      </c>
      <c r="E45" s="38"/>
      <c r="F45" s="39">
        <f>SUM(E43:E44)</f>
        <v>0.21666666666666667</v>
      </c>
    </row>
    <row r="46" spans="1:6" ht="13.5" thickBot="1">
      <c r="A46" s="2"/>
      <c r="B46" s="14"/>
      <c r="C46" s="14"/>
      <c r="D46" s="14"/>
      <c r="E46" s="14"/>
      <c r="F46" s="3"/>
    </row>
    <row r="47" spans="1:6" ht="12.75">
      <c r="A47" s="40"/>
      <c r="B47" s="41" t="s">
        <v>96</v>
      </c>
      <c r="C47" s="41" t="s">
        <v>97</v>
      </c>
      <c r="D47" s="42">
        <f>D25+D31+D36+D40+D42+D45</f>
        <v>43337.562739726025</v>
      </c>
      <c r="E47" s="41" t="s">
        <v>69</v>
      </c>
      <c r="F47" s="43">
        <f>F25+F31+F36+F40+F42+F45</f>
        <v>3.611463561643836</v>
      </c>
    </row>
    <row r="48" spans="1:6" ht="13.5" thickBot="1">
      <c r="A48" s="44"/>
      <c r="B48" s="19" t="s">
        <v>95</v>
      </c>
      <c r="C48" s="19"/>
      <c r="D48" s="19">
        <f>Basisinformatie!D12*Basisinformatie!D10</f>
        <v>120000</v>
      </c>
      <c r="E48" s="19"/>
      <c r="F48" s="45">
        <f>Basisinformatie!D10</f>
        <v>10</v>
      </c>
    </row>
    <row r="49" spans="1:6" ht="13.5" thickBot="1">
      <c r="A49" s="46"/>
      <c r="B49" s="47" t="s">
        <v>108</v>
      </c>
      <c r="C49" s="47"/>
      <c r="D49" s="48">
        <f>D47+D48</f>
        <v>163337.56273972604</v>
      </c>
      <c r="E49" s="47"/>
      <c r="F49" s="49">
        <f>F47+F48</f>
        <v>13.611463561643836</v>
      </c>
    </row>
    <row r="50" s="14" customFormat="1" ht="12.75">
      <c r="A50" s="95" t="s">
        <v>109</v>
      </c>
    </row>
    <row r="51" s="14" customFormat="1" ht="12.75"/>
    <row r="52" s="14" customFormat="1" ht="12.75"/>
  </sheetData>
  <sheetProtection password="C69D" sheet="1" objects="1" scenarios="1" selectLockedCell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Mutatis Mutandis, logistic knowledge transfer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Denneman</dc:creator>
  <cp:keywords/>
  <dc:description/>
  <cp:lastModifiedBy>Mutatis</cp:lastModifiedBy>
  <cp:lastPrinted>2006-12-20T20:48:01Z</cp:lastPrinted>
  <dcterms:created xsi:type="dcterms:W3CDTF">2006-12-12T13:38:50Z</dcterms:created>
  <dcterms:modified xsi:type="dcterms:W3CDTF">2011-01-16T14:10:19Z</dcterms:modified>
  <cp:category/>
  <cp:version/>
  <cp:contentType/>
  <cp:contentStatus/>
</cp:coreProperties>
</file>